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HURRAM\Solar\"/>
    </mc:Choice>
  </mc:AlternateContent>
  <xr:revisionPtr revIDLastSave="0" documentId="13_ncr:1_{64798071-A39A-4BF2-AC16-F554ECF220FA}" xr6:coauthVersionLast="47" xr6:coauthVersionMax="47" xr10:uidLastSave="{00000000-0000-0000-0000-000000000000}"/>
  <bookViews>
    <workbookView xWindow="-120" yWindow="-120" windowWidth="20730" windowHeight="11040" xr2:uid="{7CC4B877-425A-4DA4-9915-FEF461133A48}"/>
  </bookViews>
  <sheets>
    <sheet name="Load Calculator" sheetId="1" r:id="rId1"/>
    <sheet name="Units to KW Calculator" sheetId="2" r:id="rId2"/>
    <sheet name="Amp to Watt Calculator" sheetId="5" r:id="rId3"/>
    <sheet name="Cost Calculator" sheetId="3" r:id="rId4"/>
    <sheet name="Credits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5" l="1"/>
  <c r="E11" i="5" s="1"/>
  <c r="I7" i="2"/>
  <c r="J7" i="2" s="1"/>
  <c r="I6" i="2"/>
  <c r="J6" i="2"/>
  <c r="J5" i="2"/>
  <c r="H8" i="3"/>
  <c r="H9" i="3"/>
  <c r="H12" i="3"/>
  <c r="H16" i="3"/>
  <c r="H17" i="3"/>
  <c r="H18" i="3"/>
  <c r="H6" i="3"/>
  <c r="H7" i="3"/>
  <c r="F29" i="1"/>
  <c r="F28" i="1"/>
  <c r="L15" i="2"/>
  <c r="L12" i="2"/>
  <c r="L9" i="2"/>
  <c r="F27" i="1"/>
  <c r="F6" i="1"/>
  <c r="F7" i="1"/>
  <c r="F8" i="1"/>
  <c r="F9" i="1"/>
  <c r="F18" i="1"/>
  <c r="F10" i="1"/>
  <c r="F11" i="1"/>
  <c r="F13" i="1"/>
  <c r="F14" i="1"/>
  <c r="F19" i="1"/>
  <c r="F20" i="1"/>
  <c r="F21" i="1"/>
  <c r="F22" i="1"/>
  <c r="F23" i="1"/>
  <c r="F24" i="1"/>
  <c r="F25" i="1"/>
  <c r="F26" i="1"/>
  <c r="F12" i="1"/>
  <c r="F5" i="1"/>
  <c r="D18" i="2"/>
  <c r="G6" i="2"/>
  <c r="H6" i="2" s="1"/>
  <c r="G7" i="2"/>
  <c r="H7" i="2" s="1"/>
  <c r="G5" i="2"/>
  <c r="H5" i="2" s="1"/>
  <c r="K7" i="2" l="1"/>
  <c r="F5" i="3"/>
  <c r="H5" i="3" s="1"/>
  <c r="H19" i="3" s="1"/>
  <c r="K5" i="2"/>
  <c r="K6" i="2"/>
  <c r="E5" i="3" s="1"/>
  <c r="F32" i="1"/>
  <c r="F15" i="1"/>
  <c r="L7" i="2"/>
  <c r="L5" i="2"/>
  <c r="L6" i="2"/>
  <c r="F7" i="3" s="1"/>
  <c r="I8" i="1" l="1"/>
  <c r="K8" i="1" s="1"/>
  <c r="J8" i="1"/>
  <c r="L8" i="1" s="1"/>
  <c r="I7" i="1"/>
  <c r="K7" i="1" s="1"/>
  <c r="J7" i="1"/>
  <c r="L7" i="1" l="1"/>
  <c r="I9" i="1"/>
  <c r="K9" i="1" s="1"/>
  <c r="I10" i="1"/>
  <c r="K10" i="1" s="1"/>
  <c r="J9" i="1"/>
  <c r="J10" i="1"/>
  <c r="L10" i="1" l="1"/>
  <c r="L9" i="1"/>
</calcChain>
</file>

<file path=xl/sharedStrings.xml><?xml version="1.0" encoding="utf-8"?>
<sst xmlns="http://schemas.openxmlformats.org/spreadsheetml/2006/main" count="120" uniqueCount="99">
  <si>
    <t>Item</t>
  </si>
  <si>
    <t>Watts</t>
  </si>
  <si>
    <t>Quantity</t>
  </si>
  <si>
    <t>Total Watts</t>
  </si>
  <si>
    <t>LED Bulb</t>
  </si>
  <si>
    <t>Sr</t>
  </si>
  <si>
    <t>Month</t>
  </si>
  <si>
    <t>Units</t>
  </si>
  <si>
    <t>Average Units</t>
  </si>
  <si>
    <t>Max Units</t>
  </si>
  <si>
    <t>Min Units</t>
  </si>
  <si>
    <t>Monthly</t>
  </si>
  <si>
    <t>Summary</t>
  </si>
  <si>
    <t>Total</t>
  </si>
  <si>
    <t>Units to KW Calculator</t>
  </si>
  <si>
    <t>Panels</t>
  </si>
  <si>
    <t>Inverter</t>
  </si>
  <si>
    <t>Energy Saver Bulb</t>
  </si>
  <si>
    <t>Fans</t>
  </si>
  <si>
    <t>LED TV 32"</t>
  </si>
  <si>
    <t>Washing Machine</t>
  </si>
  <si>
    <t>Iron</t>
  </si>
  <si>
    <t>Laptop / Computer</t>
  </si>
  <si>
    <t>TV</t>
  </si>
  <si>
    <t>Fridge / Freezer</t>
  </si>
  <si>
    <t>AC - Split 1.5 ton</t>
  </si>
  <si>
    <t>AC - Inverter 1.5 ton</t>
  </si>
  <si>
    <t>Other</t>
  </si>
  <si>
    <t>Microwave Oven</t>
  </si>
  <si>
    <t>Electric Oven</t>
  </si>
  <si>
    <t>Instant Geyser Electric</t>
  </si>
  <si>
    <t>Electric Heater</t>
  </si>
  <si>
    <t>Sandwich Maker</t>
  </si>
  <si>
    <t>Tea / Coffee Kettle</t>
  </si>
  <si>
    <t>DC Interver Fans</t>
  </si>
  <si>
    <t>Juicer / Grinder</t>
  </si>
  <si>
    <t>Water Moter Pump</t>
  </si>
  <si>
    <t>in KWH</t>
  </si>
  <si>
    <t>KW</t>
  </si>
  <si>
    <t>Load</t>
  </si>
  <si>
    <t>in KW</t>
  </si>
  <si>
    <t>Max</t>
  </si>
  <si>
    <t>Min</t>
  </si>
  <si>
    <t>Avg</t>
  </si>
  <si>
    <t>Solar Load Calculator</t>
  </si>
  <si>
    <t>More than 4 hours a day</t>
  </si>
  <si>
    <t>Less than 1 hour a day</t>
  </si>
  <si>
    <t>Power Load</t>
  </si>
  <si>
    <t>Total Secondary Load</t>
  </si>
  <si>
    <t>Secondary Load</t>
  </si>
  <si>
    <t>Primary Load</t>
  </si>
  <si>
    <t>Total Primary Load</t>
  </si>
  <si>
    <t>in Watts</t>
  </si>
  <si>
    <t>Description</t>
  </si>
  <si>
    <t>Power</t>
  </si>
  <si>
    <t>Maximum Load</t>
  </si>
  <si>
    <t xml:space="preserve">Sr </t>
  </si>
  <si>
    <r>
      <t>Optimum Load (</t>
    </r>
    <r>
      <rPr>
        <b/>
        <sz val="11"/>
        <color rgb="FF00B050"/>
        <rFont val="Calibri"/>
        <family val="2"/>
      </rPr>
      <t>¼</t>
    </r>
    <r>
      <rPr>
        <b/>
        <sz val="11"/>
        <color rgb="FF00B050"/>
        <rFont val="Calibri"/>
        <family val="2"/>
        <scheme val="minor"/>
      </rPr>
      <t xml:space="preserve"> Secondary)</t>
    </r>
  </si>
  <si>
    <t>No. of Panels</t>
  </si>
  <si>
    <t>Amount</t>
  </si>
  <si>
    <t>Solar Panels</t>
  </si>
  <si>
    <t>Battery</t>
  </si>
  <si>
    <t>Earthing</t>
  </si>
  <si>
    <t>Lightening Arrestor</t>
  </si>
  <si>
    <t>Solar Cost Calculator</t>
  </si>
  <si>
    <t>Rate</t>
  </si>
  <si>
    <t>Kilo Watts</t>
  </si>
  <si>
    <t>Green Meter</t>
  </si>
  <si>
    <t>Total Cost</t>
  </si>
  <si>
    <t>Miscelleneus</t>
  </si>
  <si>
    <t>Civil Work</t>
  </si>
  <si>
    <t>Cables &amp; Ducts</t>
  </si>
  <si>
    <t>L3 or Customized</t>
  </si>
  <si>
    <t>Main DB</t>
  </si>
  <si>
    <t>Hours</t>
  </si>
  <si>
    <t>Avg Sun Time</t>
  </si>
  <si>
    <t>Daily</t>
  </si>
  <si>
    <t>Avg Units</t>
  </si>
  <si>
    <t>Structure</t>
  </si>
  <si>
    <t>Transportation</t>
  </si>
  <si>
    <t>Breakers, Ch. Over</t>
  </si>
  <si>
    <t>Installation &amp; Commisioning</t>
  </si>
  <si>
    <t>Rate is offered Per Watt</t>
  </si>
  <si>
    <t>Siddique ur Rahman Khurram</t>
  </si>
  <si>
    <t>https://www.youtube.com/srkhurram</t>
  </si>
  <si>
    <t>https://www.facebook.com/ThinkAga1n</t>
  </si>
  <si>
    <t>https://www.linkedin.com/in/srkhurram</t>
  </si>
  <si>
    <t>https://www.tiktok.com/@srkhurram</t>
  </si>
  <si>
    <t>https://x.com/srkhurram</t>
  </si>
  <si>
    <t>https://creative-club.net/</t>
  </si>
  <si>
    <t>https://financialliteracy.pk/</t>
  </si>
  <si>
    <t xml:space="preserve">Digitalization and Transformation of Capital Markets | Blockchain Implementor
Project Management | Design Thinking | AI | UI/UX </t>
  </si>
  <si>
    <t>Amperes to Watts Calcuator</t>
  </si>
  <si>
    <t>Formula</t>
  </si>
  <si>
    <t>x</t>
  </si>
  <si>
    <t>Amps</t>
  </si>
  <si>
    <t>Volts</t>
  </si>
  <si>
    <t>=</t>
  </si>
  <si>
    <t>DIY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</si>
</sst>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mmmm"/>
    <numFmt numFmtId="167" formatCode="#&quot;W each&quot;"/>
    <numFmt numFmtId="168" formatCode="0.00_ ;\-0.00\ 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4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 tint="0.499984740745262"/>
      <name val="Arial Narrow"/>
      <family val="2"/>
    </font>
    <font>
      <sz val="16"/>
      <color theme="1" tint="0.499984740745262"/>
      <name val="Calibri"/>
      <family val="2"/>
      <scheme val="minor"/>
    </font>
    <font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rgb="FFECF4FA"/>
      </left>
      <right style="thin">
        <color rgb="FFECF4FA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ECF4FA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ECF4FA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28">
    <xf numFmtId="0" fontId="0" fillId="0" borderId="0" xfId="0"/>
    <xf numFmtId="0" fontId="4" fillId="2" borderId="2" xfId="0" applyFont="1" applyFill="1" applyBorder="1"/>
    <xf numFmtId="0" fontId="0" fillId="2" borderId="2" xfId="0" applyFill="1" applyBorder="1"/>
    <xf numFmtId="0" fontId="6" fillId="2" borderId="2" xfId="0" applyFont="1" applyFill="1" applyBorder="1"/>
    <xf numFmtId="0" fontId="0" fillId="3" borderId="2" xfId="0" applyFill="1" applyBorder="1"/>
    <xf numFmtId="0" fontId="0" fillId="3" borderId="0" xfId="0" applyFill="1"/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right"/>
    </xf>
    <xf numFmtId="0" fontId="0" fillId="3" borderId="0" xfId="0" applyFill="1" applyAlignment="1">
      <alignment horizontal="center"/>
    </xf>
    <xf numFmtId="0" fontId="7" fillId="5" borderId="2" xfId="0" applyFont="1" applyFill="1" applyBorder="1" applyAlignment="1">
      <alignment horizontal="left" vertic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6" fillId="5" borderId="2" xfId="0" applyFont="1" applyFill="1" applyBorder="1" applyAlignment="1">
      <alignment horizontal="right"/>
    </xf>
    <xf numFmtId="0" fontId="1" fillId="2" borderId="3" xfId="0" applyFont="1" applyFill="1" applyBorder="1"/>
    <xf numFmtId="164" fontId="1" fillId="2" borderId="3" xfId="1" applyNumberFormat="1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right"/>
    </xf>
    <xf numFmtId="0" fontId="19" fillId="2" borderId="1" xfId="0" applyFont="1" applyFill="1" applyBorder="1" applyAlignment="1">
      <alignment vertical="top"/>
    </xf>
    <xf numFmtId="164" fontId="19" fillId="2" borderId="1" xfId="1" applyNumberFormat="1" applyFont="1" applyFill="1" applyBorder="1" applyAlignment="1">
      <alignment horizontal="right" vertical="top" wrapText="1"/>
    </xf>
    <xf numFmtId="0" fontId="19" fillId="2" borderId="1" xfId="0" applyFont="1" applyFill="1" applyBorder="1" applyAlignment="1">
      <alignment horizontal="right" vertical="top"/>
    </xf>
    <xf numFmtId="3" fontId="1" fillId="7" borderId="2" xfId="0" applyNumberFormat="1" applyFont="1" applyFill="1" applyBorder="1"/>
    <xf numFmtId="0" fontId="1" fillId="3" borderId="0" xfId="0" applyFont="1" applyFill="1"/>
    <xf numFmtId="3" fontId="0" fillId="7" borderId="0" xfId="0" applyNumberFormat="1" applyFill="1"/>
    <xf numFmtId="0" fontId="18" fillId="3" borderId="2" xfId="0" applyFont="1" applyFill="1" applyBorder="1" applyAlignment="1">
      <alignment horizontal="center"/>
    </xf>
    <xf numFmtId="164" fontId="4" fillId="2" borderId="2" xfId="0" applyNumberFormat="1" applyFont="1" applyFill="1" applyBorder="1"/>
    <xf numFmtId="0" fontId="21" fillId="2" borderId="2" xfId="0" applyFont="1" applyFill="1" applyBorder="1"/>
    <xf numFmtId="164" fontId="21" fillId="2" borderId="2" xfId="0" applyNumberFormat="1" applyFont="1" applyFill="1" applyBorder="1"/>
    <xf numFmtId="3" fontId="21" fillId="2" borderId="2" xfId="1" applyNumberFormat="1" applyFont="1" applyFill="1" applyBorder="1"/>
    <xf numFmtId="165" fontId="21" fillId="2" borderId="2" xfId="0" applyNumberFormat="1" applyFont="1" applyFill="1" applyBorder="1"/>
    <xf numFmtId="3" fontId="4" fillId="2" borderId="2" xfId="1" applyNumberFormat="1" applyFont="1" applyFill="1" applyBorder="1"/>
    <xf numFmtId="165" fontId="4" fillId="2" borderId="2" xfId="0" applyNumberFormat="1" applyFont="1" applyFill="1" applyBorder="1"/>
    <xf numFmtId="0" fontId="0" fillId="3" borderId="3" xfId="0" applyFill="1" applyBorder="1"/>
    <xf numFmtId="3" fontId="0" fillId="3" borderId="3" xfId="1" applyNumberFormat="1" applyFont="1" applyFill="1" applyBorder="1"/>
    <xf numFmtId="43" fontId="0" fillId="3" borderId="3" xfId="0" applyNumberFormat="1" applyFill="1" applyBorder="1"/>
    <xf numFmtId="164" fontId="0" fillId="3" borderId="3" xfId="0" applyNumberFormat="1" applyFill="1" applyBorder="1"/>
    <xf numFmtId="3" fontId="0" fillId="3" borderId="0" xfId="1" applyNumberFormat="1" applyFont="1" applyFill="1" applyBorder="1"/>
    <xf numFmtId="43" fontId="0" fillId="3" borderId="0" xfId="0" applyNumberFormat="1" applyFill="1"/>
    <xf numFmtId="164" fontId="0" fillId="3" borderId="0" xfId="0" applyNumberFormat="1" applyFill="1"/>
    <xf numFmtId="0" fontId="22" fillId="2" borderId="2" xfId="0" applyFont="1" applyFill="1" applyBorder="1"/>
    <xf numFmtId="3" fontId="22" fillId="2" borderId="2" xfId="1" applyNumberFormat="1" applyFont="1" applyFill="1" applyBorder="1"/>
    <xf numFmtId="165" fontId="22" fillId="2" borderId="2" xfId="0" applyNumberFormat="1" applyFont="1" applyFill="1" applyBorder="1"/>
    <xf numFmtId="164" fontId="22" fillId="2" borderId="2" xfId="0" applyNumberFormat="1" applyFont="1" applyFill="1" applyBorder="1"/>
    <xf numFmtId="167" fontId="19" fillId="2" borderId="1" xfId="0" applyNumberFormat="1" applyFont="1" applyFill="1" applyBorder="1" applyAlignment="1">
      <alignment horizontal="right" vertical="top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/>
    <xf numFmtId="0" fontId="5" fillId="2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68" fontId="5" fillId="3" borderId="2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3" fontId="7" fillId="3" borderId="6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center"/>
    </xf>
    <xf numFmtId="3" fontId="5" fillId="3" borderId="4" xfId="0" applyNumberFormat="1" applyFont="1" applyFill="1" applyBorder="1"/>
    <xf numFmtId="3" fontId="5" fillId="3" borderId="0" xfId="0" applyNumberFormat="1" applyFont="1" applyFill="1" applyAlignment="1">
      <alignment horizontal="center"/>
    </xf>
    <xf numFmtId="3" fontId="5" fillId="3" borderId="0" xfId="0" applyNumberFormat="1" applyFont="1" applyFill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3" fontId="8" fillId="3" borderId="0" xfId="0" applyNumberFormat="1" applyFont="1" applyFill="1"/>
    <xf numFmtId="168" fontId="5" fillId="2" borderId="2" xfId="0" applyNumberFormat="1" applyFont="1" applyFill="1" applyBorder="1" applyAlignment="1">
      <alignment horizontal="center"/>
    </xf>
    <xf numFmtId="0" fontId="7" fillId="3" borderId="5" xfId="0" applyFont="1" applyFill="1" applyBorder="1"/>
    <xf numFmtId="0" fontId="24" fillId="3" borderId="0" xfId="0" applyFont="1" applyFill="1"/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/>
    <xf numFmtId="0" fontId="8" fillId="3" borderId="3" xfId="0" applyFont="1" applyFill="1" applyBorder="1" applyAlignment="1">
      <alignment horizontal="right"/>
    </xf>
    <xf numFmtId="164" fontId="8" fillId="3" borderId="3" xfId="1" applyNumberFormat="1" applyFont="1" applyFill="1" applyBorder="1" applyAlignment="1">
      <alignment horizontal="right" wrapText="1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/>
    <xf numFmtId="0" fontId="16" fillId="3" borderId="1" xfId="0" applyFont="1" applyFill="1" applyBorder="1" applyAlignment="1">
      <alignment horizontal="right"/>
    </xf>
    <xf numFmtId="0" fontId="16" fillId="3" borderId="0" xfId="0" applyFont="1" applyFill="1"/>
    <xf numFmtId="164" fontId="16" fillId="3" borderId="1" xfId="1" applyNumberFormat="1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/>
    </xf>
    <xf numFmtId="166" fontId="6" fillId="3" borderId="2" xfId="0" applyNumberFormat="1" applyFont="1" applyFill="1" applyBorder="1" applyAlignment="1">
      <alignment horizontal="left"/>
    </xf>
    <xf numFmtId="0" fontId="6" fillId="3" borderId="2" xfId="0" applyFont="1" applyFill="1" applyBorder="1"/>
    <xf numFmtId="0" fontId="9" fillId="3" borderId="2" xfId="0" applyFont="1" applyFill="1" applyBorder="1"/>
    <xf numFmtId="164" fontId="9" fillId="3" borderId="2" xfId="1" applyNumberFormat="1" applyFont="1" applyFill="1" applyBorder="1"/>
    <xf numFmtId="43" fontId="9" fillId="3" borderId="2" xfId="0" applyNumberFormat="1" applyFont="1" applyFill="1" applyBorder="1"/>
    <xf numFmtId="43" fontId="10" fillId="3" borderId="2" xfId="0" applyNumberFormat="1" applyFont="1" applyFill="1" applyBorder="1"/>
    <xf numFmtId="164" fontId="10" fillId="3" borderId="2" xfId="0" applyNumberFormat="1" applyFont="1" applyFill="1" applyBorder="1"/>
    <xf numFmtId="0" fontId="11" fillId="3" borderId="2" xfId="0" applyFont="1" applyFill="1" applyBorder="1"/>
    <xf numFmtId="164" fontId="11" fillId="3" borderId="2" xfId="1" applyNumberFormat="1" applyFont="1" applyFill="1" applyBorder="1"/>
    <xf numFmtId="43" fontId="11" fillId="3" borderId="2" xfId="0" applyNumberFormat="1" applyFont="1" applyFill="1" applyBorder="1"/>
    <xf numFmtId="43" fontId="12" fillId="3" borderId="2" xfId="0" applyNumberFormat="1" applyFont="1" applyFill="1" applyBorder="1"/>
    <xf numFmtId="164" fontId="12" fillId="3" borderId="2" xfId="0" applyNumberFormat="1" applyFont="1" applyFill="1" applyBorder="1"/>
    <xf numFmtId="164" fontId="6" fillId="3" borderId="2" xfId="1" applyNumberFormat="1" applyFont="1" applyFill="1" applyBorder="1"/>
    <xf numFmtId="43" fontId="6" fillId="3" borderId="2" xfId="0" applyNumberFormat="1" applyFont="1" applyFill="1" applyBorder="1"/>
    <xf numFmtId="43" fontId="8" fillId="3" borderId="2" xfId="0" applyNumberFormat="1" applyFont="1" applyFill="1" applyBorder="1"/>
    <xf numFmtId="164" fontId="8" fillId="3" borderId="2" xfId="0" applyNumberFormat="1" applyFont="1" applyFill="1" applyBorder="1"/>
    <xf numFmtId="164" fontId="6" fillId="3" borderId="0" xfId="1" applyNumberFormat="1" applyFont="1" applyFill="1"/>
    <xf numFmtId="0" fontId="14" fillId="3" borderId="0" xfId="0" applyFont="1" applyFill="1"/>
    <xf numFmtId="0" fontId="13" fillId="3" borderId="0" xfId="0" applyFont="1" applyFill="1"/>
    <xf numFmtId="1" fontId="15" fillId="3" borderId="0" xfId="0" applyNumberFormat="1" applyFont="1" applyFill="1"/>
    <xf numFmtId="0" fontId="15" fillId="3" borderId="0" xfId="0" applyFont="1" applyFill="1"/>
    <xf numFmtId="164" fontId="8" fillId="3" borderId="0" xfId="1" applyNumberFormat="1" applyFont="1" applyFill="1"/>
    <xf numFmtId="0" fontId="0" fillId="2" borderId="4" xfId="0" applyFill="1" applyBorder="1" applyAlignment="1">
      <alignment horizontal="center"/>
    </xf>
    <xf numFmtId="164" fontId="11" fillId="3" borderId="2" xfId="0" applyNumberFormat="1" applyFont="1" applyFill="1" applyBorder="1"/>
    <xf numFmtId="164" fontId="6" fillId="3" borderId="2" xfId="0" applyNumberFormat="1" applyFont="1" applyFill="1" applyBorder="1"/>
    <xf numFmtId="164" fontId="9" fillId="2" borderId="2" xfId="0" applyNumberFormat="1" applyFont="1" applyFill="1" applyBorder="1"/>
    <xf numFmtId="0" fontId="5" fillId="2" borderId="2" xfId="0" applyFont="1" applyFill="1" applyBorder="1" applyAlignment="1">
      <alignment horizontal="center"/>
    </xf>
    <xf numFmtId="0" fontId="19" fillId="3" borderId="0" xfId="0" applyFont="1" applyFill="1"/>
    <xf numFmtId="0" fontId="17" fillId="4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/>
    </xf>
    <xf numFmtId="0" fontId="17" fillId="6" borderId="0" xfId="0" applyFont="1" applyFill="1" applyAlignment="1">
      <alignment horizontal="center"/>
    </xf>
    <xf numFmtId="0" fontId="0" fillId="2" borderId="0" xfId="0" applyFill="1"/>
    <xf numFmtId="0" fontId="27" fillId="2" borderId="0" xfId="0" applyFont="1" applyFill="1" applyAlignment="1">
      <alignment horizontal="center"/>
    </xf>
    <xf numFmtId="0" fontId="28" fillId="2" borderId="0" xfId="2" applyFill="1"/>
    <xf numFmtId="0" fontId="29" fillId="2" borderId="0" xfId="0" applyFont="1" applyFill="1" applyAlignment="1">
      <alignment horizontal="center" vertical="top" wrapText="1"/>
    </xf>
    <xf numFmtId="0" fontId="26" fillId="3" borderId="0" xfId="0" applyFont="1" applyFill="1" applyAlignment="1">
      <alignment horizontal="center"/>
    </xf>
    <xf numFmtId="0" fontId="26" fillId="3" borderId="0" xfId="0" applyFont="1" applyFill="1"/>
    <xf numFmtId="0" fontId="17" fillId="4" borderId="0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/>
    </xf>
    <xf numFmtId="0" fontId="30" fillId="3" borderId="0" xfId="0" quotePrefix="1" applyFont="1" applyFill="1"/>
    <xf numFmtId="0" fontId="26" fillId="2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4" fontId="26" fillId="2" borderId="0" xfId="0" applyNumberFormat="1" applyFont="1" applyFill="1" applyAlignment="1">
      <alignment horizontal="center"/>
    </xf>
    <xf numFmtId="165" fontId="31" fillId="3" borderId="0" xfId="0" applyNumberFormat="1" applyFont="1" applyFill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'Units to KW Calculator'!$D$3</c:f>
              <c:strCache>
                <c:ptCount val="1"/>
                <c:pt idx="0">
                  <c:v>Units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'Units to KW Calculator'!$C$5:$C$16</c:f>
              <c:numCache>
                <c:formatCode>mmmm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'Units to KW Calculator'!$D$5:$D$16</c:f>
              <c:numCache>
                <c:formatCode>General</c:formatCode>
                <c:ptCount val="12"/>
                <c:pt idx="0">
                  <c:v>160</c:v>
                </c:pt>
                <c:pt idx="1">
                  <c:v>200</c:v>
                </c:pt>
                <c:pt idx="2">
                  <c:v>160</c:v>
                </c:pt>
                <c:pt idx="3">
                  <c:v>170</c:v>
                </c:pt>
                <c:pt idx="4">
                  <c:v>240</c:v>
                </c:pt>
                <c:pt idx="5">
                  <c:v>380</c:v>
                </c:pt>
                <c:pt idx="6">
                  <c:v>400</c:v>
                </c:pt>
                <c:pt idx="7">
                  <c:v>530</c:v>
                </c:pt>
                <c:pt idx="8">
                  <c:v>370</c:v>
                </c:pt>
                <c:pt idx="9">
                  <c:v>170</c:v>
                </c:pt>
                <c:pt idx="10">
                  <c:v>120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A26-411F-B50F-B790367B8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hiLowLines>
        <c:marker val="1"/>
        <c:smooth val="0"/>
        <c:axId val="1926952128"/>
        <c:axId val="1926939168"/>
      </c:lineChart>
      <c:dateAx>
        <c:axId val="192695212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mmm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926939168"/>
        <c:crosses val="autoZero"/>
        <c:auto val="1"/>
        <c:lblOffset val="100"/>
        <c:baseTimeUnit val="months"/>
      </c:dateAx>
      <c:valAx>
        <c:axId val="192693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Units</a:t>
                </a:r>
                <a:r>
                  <a:rPr lang="en-US" baseline="0"/>
                  <a:t> in KWH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P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92695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ECF4FA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svg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svg"/><Relationship Id="rId5" Type="http://schemas.openxmlformats.org/officeDocument/2006/relationships/image" Target="../media/image5.sv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7</xdr:row>
      <xdr:rowOff>76200</xdr:rowOff>
    </xdr:from>
    <xdr:to>
      <xdr:col>11</xdr:col>
      <xdr:colOff>476250</xdr:colOff>
      <xdr:row>17</xdr:row>
      <xdr:rowOff>219075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E325EA-20F3-C297-6F2D-BCF8BA4A1D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19050</xdr:rowOff>
    </xdr:from>
    <xdr:to>
      <xdr:col>5</xdr:col>
      <xdr:colOff>514350</xdr:colOff>
      <xdr:row>8</xdr:row>
      <xdr:rowOff>219075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168EB7-50B3-02D9-C2B6-0567F8218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209550"/>
          <a:ext cx="1724025" cy="1724025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11</xdr:row>
      <xdr:rowOff>52047</xdr:rowOff>
    </xdr:from>
    <xdr:to>
      <xdr:col>2</xdr:col>
      <xdr:colOff>419100</xdr:colOff>
      <xdr:row>12</xdr:row>
      <xdr:rowOff>23472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AC3F74D4-B468-A65D-6F88-F707CBC3C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28750" y="2585697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10</xdr:row>
      <xdr:rowOff>47625</xdr:rowOff>
    </xdr:from>
    <xdr:to>
      <xdr:col>2</xdr:col>
      <xdr:colOff>419100</xdr:colOff>
      <xdr:row>11</xdr:row>
      <xdr:rowOff>19050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D6FB2394-276B-7593-177B-B88CC2A16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428750" y="2343150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12</xdr:row>
      <xdr:rowOff>56469</xdr:rowOff>
    </xdr:from>
    <xdr:to>
      <xdr:col>2</xdr:col>
      <xdr:colOff>419100</xdr:colOff>
      <xdr:row>13</xdr:row>
      <xdr:rowOff>27894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EB53BB2A-E1D5-8D62-EBB4-CA863F485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428750" y="2828244"/>
          <a:ext cx="209550" cy="209550"/>
        </a:xfrm>
        <a:prstGeom prst="rect">
          <a:avLst/>
        </a:prstGeom>
      </xdr:spPr>
    </xdr:pic>
    <xdr:clientData/>
  </xdr:twoCellAnchor>
  <xdr:twoCellAnchor>
    <xdr:from>
      <xdr:col>2</xdr:col>
      <xdr:colOff>217429</xdr:colOff>
      <xdr:row>13</xdr:row>
      <xdr:rowOff>60891</xdr:rowOff>
    </xdr:from>
    <xdr:to>
      <xdr:col>2</xdr:col>
      <xdr:colOff>411221</xdr:colOff>
      <xdr:row>14</xdr:row>
      <xdr:rowOff>9864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B43CE0F3-995E-3816-285D-23C339EC54EE}"/>
            </a:ext>
          </a:extLst>
        </xdr:cNvPr>
        <xdr:cNvGrpSpPr/>
      </xdr:nvGrpSpPr>
      <xdr:grpSpPr>
        <a:xfrm>
          <a:off x="1436629" y="3070791"/>
          <a:ext cx="193792" cy="187098"/>
          <a:chOff x="3879182" y="2257926"/>
          <a:chExt cx="497305" cy="495300"/>
        </a:xfrm>
      </xdr:grpSpPr>
      <xdr:sp macro="" textlink="">
        <xdr:nvSpPr>
          <xdr:cNvPr id="10" name="Freeform: Shape 9">
            <a:extLst>
              <a:ext uri="{FF2B5EF4-FFF2-40B4-BE49-F238E27FC236}">
                <a16:creationId xmlns:a16="http://schemas.microsoft.com/office/drawing/2014/main" id="{5ADFBE70-59C7-7EA3-F77C-CA91045BDED7}"/>
              </a:ext>
            </a:extLst>
          </xdr:cNvPr>
          <xdr:cNvSpPr/>
        </xdr:nvSpPr>
        <xdr:spPr>
          <a:xfrm>
            <a:off x="3888707" y="2267451"/>
            <a:ext cx="478255" cy="476250"/>
          </a:xfrm>
          <a:custGeom>
            <a:avLst/>
            <a:gdLst>
              <a:gd name="connsiteX0" fmla="*/ 419100 w 476250"/>
              <a:gd name="connsiteY0" fmla="*/ 0 h 476250"/>
              <a:gd name="connsiteX1" fmla="*/ 476250 w 476250"/>
              <a:gd name="connsiteY1" fmla="*/ 57150 h 476250"/>
              <a:gd name="connsiteX2" fmla="*/ 476250 w 476250"/>
              <a:gd name="connsiteY2" fmla="*/ 419100 h 476250"/>
              <a:gd name="connsiteX3" fmla="*/ 419100 w 476250"/>
              <a:gd name="connsiteY3" fmla="*/ 476250 h 476250"/>
              <a:gd name="connsiteX4" fmla="*/ 57150 w 476250"/>
              <a:gd name="connsiteY4" fmla="*/ 476250 h 476250"/>
              <a:gd name="connsiteX5" fmla="*/ 0 w 476250"/>
              <a:gd name="connsiteY5" fmla="*/ 419100 h 476250"/>
              <a:gd name="connsiteX6" fmla="*/ 0 w 476250"/>
              <a:gd name="connsiteY6" fmla="*/ 57150 h 476250"/>
              <a:gd name="connsiteX7" fmla="*/ 57150 w 476250"/>
              <a:gd name="connsiteY7" fmla="*/ 0 h 476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476250" h="476250">
                <a:moveTo>
                  <a:pt x="419100" y="0"/>
                </a:moveTo>
                <a:cubicBezTo>
                  <a:pt x="450663" y="0"/>
                  <a:pt x="476250" y="25587"/>
                  <a:pt x="476250" y="57150"/>
                </a:cubicBezTo>
                <a:lnTo>
                  <a:pt x="476250" y="419100"/>
                </a:lnTo>
                <a:cubicBezTo>
                  <a:pt x="476250" y="450663"/>
                  <a:pt x="450663" y="476250"/>
                  <a:pt x="419100" y="476250"/>
                </a:cubicBezTo>
                <a:lnTo>
                  <a:pt x="57150" y="476250"/>
                </a:lnTo>
                <a:cubicBezTo>
                  <a:pt x="25587" y="476250"/>
                  <a:pt x="0" y="450663"/>
                  <a:pt x="0" y="419100"/>
                </a:cubicBezTo>
                <a:lnTo>
                  <a:pt x="0" y="57150"/>
                </a:lnTo>
                <a:cubicBezTo>
                  <a:pt x="0" y="25587"/>
                  <a:pt x="25587" y="0"/>
                  <a:pt x="57150" y="0"/>
                </a:cubicBez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PK"/>
          </a:p>
        </xdr:txBody>
      </xdr:sp>
      <xdr:sp macro="" textlink="">
        <xdr:nvSpPr>
          <xdr:cNvPr id="14" name="Freeform: Shape 13">
            <a:extLst>
              <a:ext uri="{FF2B5EF4-FFF2-40B4-BE49-F238E27FC236}">
                <a16:creationId xmlns:a16="http://schemas.microsoft.com/office/drawing/2014/main" id="{5517E4B8-FD3E-EBBA-57E2-DC6FA8432C35}"/>
              </a:ext>
            </a:extLst>
          </xdr:cNvPr>
          <xdr:cNvSpPr/>
        </xdr:nvSpPr>
        <xdr:spPr>
          <a:xfrm>
            <a:off x="3879182" y="2257926"/>
            <a:ext cx="497305" cy="495300"/>
          </a:xfrm>
          <a:custGeom>
            <a:avLst/>
            <a:gdLst>
              <a:gd name="connsiteX0" fmla="*/ 428625 w 495300"/>
              <a:gd name="connsiteY0" fmla="*/ 0 h 495300"/>
              <a:gd name="connsiteX1" fmla="*/ 66675 w 495300"/>
              <a:gd name="connsiteY1" fmla="*/ 0 h 495300"/>
              <a:gd name="connsiteX2" fmla="*/ 0 w 495300"/>
              <a:gd name="connsiteY2" fmla="*/ 66675 h 495300"/>
              <a:gd name="connsiteX3" fmla="*/ 0 w 495300"/>
              <a:gd name="connsiteY3" fmla="*/ 428625 h 495300"/>
              <a:gd name="connsiteX4" fmla="*/ 66675 w 495300"/>
              <a:gd name="connsiteY4" fmla="*/ 495300 h 495300"/>
              <a:gd name="connsiteX5" fmla="*/ 428625 w 495300"/>
              <a:gd name="connsiteY5" fmla="*/ 495300 h 495300"/>
              <a:gd name="connsiteX6" fmla="*/ 495300 w 495300"/>
              <a:gd name="connsiteY6" fmla="*/ 428625 h 495300"/>
              <a:gd name="connsiteX7" fmla="*/ 495300 w 495300"/>
              <a:gd name="connsiteY7" fmla="*/ 66675 h 495300"/>
              <a:gd name="connsiteX8" fmla="*/ 428625 w 495300"/>
              <a:gd name="connsiteY8" fmla="*/ 0 h 495300"/>
              <a:gd name="connsiteX9" fmla="*/ 476250 w 495300"/>
              <a:gd name="connsiteY9" fmla="*/ 428625 h 495300"/>
              <a:gd name="connsiteX10" fmla="*/ 428625 w 495300"/>
              <a:gd name="connsiteY10" fmla="*/ 476250 h 495300"/>
              <a:gd name="connsiteX11" fmla="*/ 66675 w 495300"/>
              <a:gd name="connsiteY11" fmla="*/ 476250 h 495300"/>
              <a:gd name="connsiteX12" fmla="*/ 19050 w 495300"/>
              <a:gd name="connsiteY12" fmla="*/ 428625 h 495300"/>
              <a:gd name="connsiteX13" fmla="*/ 19050 w 495300"/>
              <a:gd name="connsiteY13" fmla="*/ 66675 h 495300"/>
              <a:gd name="connsiteX14" fmla="*/ 66675 w 495300"/>
              <a:gd name="connsiteY14" fmla="*/ 19050 h 495300"/>
              <a:gd name="connsiteX15" fmla="*/ 428625 w 495300"/>
              <a:gd name="connsiteY15" fmla="*/ 19050 h 495300"/>
              <a:gd name="connsiteX16" fmla="*/ 476250 w 495300"/>
              <a:gd name="connsiteY16" fmla="*/ 66675 h 4953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495300" h="495300">
                <a:moveTo>
                  <a:pt x="428625" y="0"/>
                </a:moveTo>
                <a:lnTo>
                  <a:pt x="66675" y="0"/>
                </a:lnTo>
                <a:cubicBezTo>
                  <a:pt x="29851" y="0"/>
                  <a:pt x="0" y="29851"/>
                  <a:pt x="0" y="66675"/>
                </a:cubicBezTo>
                <a:lnTo>
                  <a:pt x="0" y="428625"/>
                </a:lnTo>
                <a:cubicBezTo>
                  <a:pt x="0" y="465449"/>
                  <a:pt x="29851" y="495300"/>
                  <a:pt x="66675" y="495300"/>
                </a:cubicBezTo>
                <a:lnTo>
                  <a:pt x="428625" y="495300"/>
                </a:lnTo>
                <a:cubicBezTo>
                  <a:pt x="465449" y="495300"/>
                  <a:pt x="495300" y="465449"/>
                  <a:pt x="495300" y="428625"/>
                </a:cubicBezTo>
                <a:lnTo>
                  <a:pt x="495300" y="66675"/>
                </a:lnTo>
                <a:cubicBezTo>
                  <a:pt x="495300" y="29851"/>
                  <a:pt x="465449" y="0"/>
                  <a:pt x="428625" y="0"/>
                </a:cubicBezTo>
                <a:close/>
                <a:moveTo>
                  <a:pt x="476250" y="428625"/>
                </a:moveTo>
                <a:cubicBezTo>
                  <a:pt x="476250" y="454928"/>
                  <a:pt x="454928" y="476250"/>
                  <a:pt x="428625" y="476250"/>
                </a:cubicBezTo>
                <a:lnTo>
                  <a:pt x="66675" y="476250"/>
                </a:lnTo>
                <a:cubicBezTo>
                  <a:pt x="40372" y="476250"/>
                  <a:pt x="19050" y="454928"/>
                  <a:pt x="19050" y="428625"/>
                </a:cubicBezTo>
                <a:lnTo>
                  <a:pt x="19050" y="66675"/>
                </a:lnTo>
                <a:cubicBezTo>
                  <a:pt x="19050" y="40372"/>
                  <a:pt x="40372" y="19050"/>
                  <a:pt x="66675" y="19050"/>
                </a:cubicBezTo>
                <a:lnTo>
                  <a:pt x="428625" y="19050"/>
                </a:lnTo>
                <a:cubicBezTo>
                  <a:pt x="454928" y="19050"/>
                  <a:pt x="476250" y="40372"/>
                  <a:pt x="476250" y="66675"/>
                </a:cubicBezTo>
                <a:close/>
              </a:path>
            </a:pathLst>
          </a:custGeom>
          <a:solidFill>
            <a:srgbClr val="8D6C9F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n-PK"/>
          </a:p>
        </xdr:txBody>
      </xdr:sp>
      <xdr:pic>
        <xdr:nvPicPr>
          <xdr:cNvPr id="7" name="Graphic 6">
            <a:extLst>
              <a:ext uri="{FF2B5EF4-FFF2-40B4-BE49-F238E27FC236}">
                <a16:creationId xmlns:a16="http://schemas.microsoft.com/office/drawing/2014/main" id="{4B2B3BB6-667A-225C-8ACB-F245941B54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96DAC541-7B7A-43D3-8B79-37D633B846F1}">
                <asvg:svgBlip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3955382" y="2324601"/>
            <a:ext cx="363955" cy="361950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209550</xdr:colOff>
      <xdr:row>15</xdr:row>
      <xdr:rowOff>62251</xdr:rowOff>
    </xdr:from>
    <xdr:to>
      <xdr:col>2</xdr:col>
      <xdr:colOff>419100</xdr:colOff>
      <xdr:row>16</xdr:row>
      <xdr:rowOff>33676</xdr:rowOff>
    </xdr:to>
    <xdr:pic>
      <xdr:nvPicPr>
        <xdr:cNvPr id="17" name="Graphic 16">
          <a:extLst>
            <a:ext uri="{FF2B5EF4-FFF2-40B4-BE49-F238E27FC236}">
              <a16:creationId xmlns:a16="http://schemas.microsoft.com/office/drawing/2014/main" id="{C154F835-C184-05A4-D9B7-2C11AF5B2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1428750" y="3548401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2</xdr:col>
      <xdr:colOff>202066</xdr:colOff>
      <xdr:row>14</xdr:row>
      <xdr:rowOff>42861</xdr:rowOff>
    </xdr:from>
    <xdr:to>
      <xdr:col>2</xdr:col>
      <xdr:colOff>426584</xdr:colOff>
      <xdr:row>15</xdr:row>
      <xdr:rowOff>29254</xdr:rowOff>
    </xdr:to>
    <xdr:pic>
      <xdr:nvPicPr>
        <xdr:cNvPr id="18" name="Graphic 17">
          <a:extLst>
            <a:ext uri="{FF2B5EF4-FFF2-40B4-BE49-F238E27FC236}">
              <a16:creationId xmlns:a16="http://schemas.microsoft.com/office/drawing/2014/main" id="{D40B64B5-4C65-5382-9582-6EBC4E6E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1421266" y="3290886"/>
          <a:ext cx="224518" cy="224518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16</xdr:row>
      <xdr:rowOff>66675</xdr:rowOff>
    </xdr:from>
    <xdr:to>
      <xdr:col>2</xdr:col>
      <xdr:colOff>419100</xdr:colOff>
      <xdr:row>17</xdr:row>
      <xdr:rowOff>38100</xdr:rowOff>
    </xdr:to>
    <xdr:pic>
      <xdr:nvPicPr>
        <xdr:cNvPr id="19" name="Graphic 18">
          <a:extLst>
            <a:ext uri="{FF2B5EF4-FFF2-40B4-BE49-F238E27FC236}">
              <a16:creationId xmlns:a16="http://schemas.microsoft.com/office/drawing/2014/main" id="{E624AA9F-FA94-C435-9E06-C49ABA649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1428750" y="3790950"/>
          <a:ext cx="209550" cy="209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linkedin.com/in/srkhurram" TargetMode="External"/><Relationship Id="rId7" Type="http://schemas.openxmlformats.org/officeDocument/2006/relationships/hyperlink" Target="https://financialliteracy.pk/" TargetMode="External"/><Relationship Id="rId2" Type="http://schemas.openxmlformats.org/officeDocument/2006/relationships/hyperlink" Target="https://www.facebook.com/ThinkAga1n" TargetMode="External"/><Relationship Id="rId1" Type="http://schemas.openxmlformats.org/officeDocument/2006/relationships/hyperlink" Target="https://www.youtube.com/srkhurram" TargetMode="External"/><Relationship Id="rId6" Type="http://schemas.openxmlformats.org/officeDocument/2006/relationships/hyperlink" Target="https://creative-club.net/" TargetMode="External"/><Relationship Id="rId5" Type="http://schemas.openxmlformats.org/officeDocument/2006/relationships/hyperlink" Target="https://www.tiktok.com/@srkhurram" TargetMode="External"/><Relationship Id="rId4" Type="http://schemas.openxmlformats.org/officeDocument/2006/relationships/hyperlink" Target="https://x.com/srkhurr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2BA51-1441-48BC-B34D-8225C3AE7DC3}">
  <dimension ref="B1:L32"/>
  <sheetViews>
    <sheetView tabSelected="1" zoomScale="110" zoomScaleNormal="11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2" sqref="B2:F2"/>
    </sheetView>
  </sheetViews>
  <sheetFormatPr defaultRowHeight="15" x14ac:dyDescent="0.25"/>
  <cols>
    <col min="1" max="1" width="1.42578125" style="5" customWidth="1"/>
    <col min="2" max="2" width="5.28515625" style="7" customWidth="1"/>
    <col min="3" max="3" width="24" style="5" bestFit="1" customWidth="1"/>
    <col min="4" max="4" width="9.140625" style="11"/>
    <col min="5" max="5" width="9.140625" style="5"/>
    <col min="6" max="6" width="11" style="5" bestFit="1" customWidth="1"/>
    <col min="7" max="7" width="5.7109375" style="5" customWidth="1"/>
    <col min="8" max="8" width="27.42578125" style="5" bestFit="1" customWidth="1"/>
    <col min="9" max="9" width="10.28515625" style="5" customWidth="1"/>
    <col min="10" max="10" width="10.5703125" style="5" bestFit="1" customWidth="1"/>
    <col min="11" max="11" width="12.7109375" style="5" bestFit="1" customWidth="1"/>
    <col min="12" max="16384" width="9.140625" style="5"/>
  </cols>
  <sheetData>
    <row r="1" spans="2:12" ht="7.5" customHeight="1" x14ac:dyDescent="0.25"/>
    <row r="2" spans="2:12" ht="21" x14ac:dyDescent="0.25">
      <c r="B2" s="111" t="s">
        <v>44</v>
      </c>
      <c r="C2" s="111"/>
      <c r="D2" s="111"/>
      <c r="E2" s="111"/>
      <c r="F2" s="111"/>
    </row>
    <row r="3" spans="2:12" ht="15.75" x14ac:dyDescent="0.25">
      <c r="B3" s="12" t="s">
        <v>50</v>
      </c>
      <c r="C3" s="13"/>
      <c r="D3" s="14"/>
      <c r="E3" s="13"/>
      <c r="F3" s="17" t="s">
        <v>45</v>
      </c>
    </row>
    <row r="4" spans="2:12" ht="18.75" x14ac:dyDescent="0.3">
      <c r="B4" s="8" t="s">
        <v>5</v>
      </c>
      <c r="C4" s="9" t="s">
        <v>0</v>
      </c>
      <c r="D4" s="15" t="s">
        <v>1</v>
      </c>
      <c r="E4" s="10" t="s">
        <v>2</v>
      </c>
      <c r="F4" s="10" t="s">
        <v>3</v>
      </c>
      <c r="H4" s="112" t="s">
        <v>12</v>
      </c>
      <c r="I4" s="112"/>
      <c r="J4" s="112"/>
      <c r="K4" s="112"/>
      <c r="L4" s="112"/>
    </row>
    <row r="5" spans="2:12" x14ac:dyDescent="0.25">
      <c r="B5" s="6">
        <v>1</v>
      </c>
      <c r="C5" s="4" t="s">
        <v>4</v>
      </c>
      <c r="D5" s="16">
        <v>10</v>
      </c>
      <c r="E5" s="2"/>
      <c r="F5" s="4">
        <f>+D5*E5</f>
        <v>0</v>
      </c>
      <c r="H5" s="18" t="s">
        <v>53</v>
      </c>
      <c r="I5" s="19" t="s">
        <v>54</v>
      </c>
      <c r="J5" s="20" t="s">
        <v>54</v>
      </c>
      <c r="K5" s="20" t="s">
        <v>58</v>
      </c>
      <c r="L5" s="20" t="s">
        <v>16</v>
      </c>
    </row>
    <row r="6" spans="2:12" x14ac:dyDescent="0.25">
      <c r="B6" s="6">
        <v>2</v>
      </c>
      <c r="C6" s="4" t="s">
        <v>17</v>
      </c>
      <c r="D6" s="16">
        <v>25</v>
      </c>
      <c r="E6" s="2"/>
      <c r="F6" s="4">
        <f t="shared" ref="F6:F29" si="0">+D6*E6</f>
        <v>0</v>
      </c>
      <c r="H6" s="21"/>
      <c r="I6" s="22" t="s">
        <v>52</v>
      </c>
      <c r="J6" s="23" t="s">
        <v>40</v>
      </c>
      <c r="K6" s="46">
        <v>550</v>
      </c>
      <c r="L6" s="23" t="s">
        <v>38</v>
      </c>
    </row>
    <row r="7" spans="2:12" x14ac:dyDescent="0.25">
      <c r="B7" s="6">
        <v>3</v>
      </c>
      <c r="C7" s="4" t="s">
        <v>18</v>
      </c>
      <c r="D7" s="16">
        <v>100</v>
      </c>
      <c r="E7" s="2"/>
      <c r="F7" s="4">
        <f t="shared" si="0"/>
        <v>0</v>
      </c>
      <c r="H7" s="29" t="s">
        <v>50</v>
      </c>
      <c r="I7" s="31">
        <f>F15</f>
        <v>0</v>
      </c>
      <c r="J7" s="32">
        <f>F15/1000</f>
        <v>0</v>
      </c>
      <c r="K7" s="30">
        <f>_xlfn.CEILING.MATH(I7/$K$6,1)</f>
        <v>0</v>
      </c>
      <c r="L7" s="30">
        <f>_xlfn.CEILING.MATH(J7,1)</f>
        <v>0</v>
      </c>
    </row>
    <row r="8" spans="2:12" x14ac:dyDescent="0.25">
      <c r="B8" s="6">
        <v>4</v>
      </c>
      <c r="C8" s="4" t="s">
        <v>34</v>
      </c>
      <c r="D8" s="16">
        <v>40</v>
      </c>
      <c r="E8" s="2"/>
      <c r="F8" s="4">
        <f t="shared" si="0"/>
        <v>0</v>
      </c>
      <c r="H8" s="29" t="s">
        <v>49</v>
      </c>
      <c r="I8" s="31">
        <f>F32</f>
        <v>0</v>
      </c>
      <c r="J8" s="32">
        <f>F32/1000</f>
        <v>0</v>
      </c>
      <c r="K8" s="30">
        <f t="shared" ref="K8:K10" si="1">_xlfn.CEILING.MATH(I8/$K$6,1)</f>
        <v>0</v>
      </c>
      <c r="L8" s="30">
        <f>_xlfn.CEILING.MATH(J8,1)</f>
        <v>0</v>
      </c>
    </row>
    <row r="9" spans="2:12" x14ac:dyDescent="0.25">
      <c r="B9" s="6">
        <v>5</v>
      </c>
      <c r="C9" s="4" t="s">
        <v>24</v>
      </c>
      <c r="D9" s="16">
        <v>350</v>
      </c>
      <c r="E9" s="2"/>
      <c r="F9" s="4">
        <f t="shared" si="0"/>
        <v>0</v>
      </c>
      <c r="H9" s="1" t="s">
        <v>55</v>
      </c>
      <c r="I9" s="33">
        <f>I8+I7</f>
        <v>0</v>
      </c>
      <c r="J9" s="34">
        <f>+J8+J7</f>
        <v>0</v>
      </c>
      <c r="K9" s="28">
        <f t="shared" si="1"/>
        <v>0</v>
      </c>
      <c r="L9" s="28">
        <f>_xlfn.CEILING.MATH(J9,1)</f>
        <v>0</v>
      </c>
    </row>
    <row r="10" spans="2:12" x14ac:dyDescent="0.25">
      <c r="B10" s="6">
        <v>6</v>
      </c>
      <c r="C10" s="4" t="s">
        <v>25</v>
      </c>
      <c r="D10" s="16">
        <v>2400</v>
      </c>
      <c r="E10" s="2"/>
      <c r="F10" s="4">
        <f t="shared" si="0"/>
        <v>0</v>
      </c>
      <c r="H10" s="42" t="s">
        <v>57</v>
      </c>
      <c r="I10" s="43">
        <f>I7+(I8/4)</f>
        <v>0</v>
      </c>
      <c r="J10" s="44">
        <f>J7+(J8/4)</f>
        <v>0</v>
      </c>
      <c r="K10" s="45">
        <f t="shared" si="1"/>
        <v>0</v>
      </c>
      <c r="L10" s="45">
        <f>_xlfn.CEILING.MATH(J10,1)</f>
        <v>0</v>
      </c>
    </row>
    <row r="11" spans="2:12" x14ac:dyDescent="0.25">
      <c r="B11" s="6">
        <v>7</v>
      </c>
      <c r="C11" s="4" t="s">
        <v>26</v>
      </c>
      <c r="D11" s="16">
        <v>1500</v>
      </c>
      <c r="E11" s="2"/>
      <c r="F11" s="4">
        <f t="shared" si="0"/>
        <v>0</v>
      </c>
      <c r="H11" s="35"/>
      <c r="I11" s="36"/>
      <c r="J11" s="37"/>
      <c r="K11" s="38"/>
      <c r="L11" s="38"/>
    </row>
    <row r="12" spans="2:12" x14ac:dyDescent="0.25">
      <c r="B12" s="6">
        <v>8</v>
      </c>
      <c r="C12" s="4" t="s">
        <v>22</v>
      </c>
      <c r="D12" s="16">
        <v>250</v>
      </c>
      <c r="E12" s="2"/>
      <c r="F12" s="4">
        <f>+D12*E12</f>
        <v>0</v>
      </c>
      <c r="I12" s="39"/>
      <c r="J12" s="40"/>
      <c r="K12" s="41"/>
      <c r="L12" s="41"/>
    </row>
    <row r="13" spans="2:12" x14ac:dyDescent="0.25">
      <c r="B13" s="6">
        <v>9</v>
      </c>
      <c r="C13" s="2" t="s">
        <v>27</v>
      </c>
      <c r="D13" s="105"/>
      <c r="E13" s="2"/>
      <c r="F13" s="4">
        <f t="shared" si="0"/>
        <v>0</v>
      </c>
    </row>
    <row r="14" spans="2:12" x14ac:dyDescent="0.25">
      <c r="B14" s="6">
        <v>10</v>
      </c>
      <c r="C14" s="2" t="s">
        <v>27</v>
      </c>
      <c r="D14" s="105"/>
      <c r="E14" s="2"/>
      <c r="F14" s="4">
        <f t="shared" si="0"/>
        <v>0</v>
      </c>
    </row>
    <row r="15" spans="2:12" x14ac:dyDescent="0.25">
      <c r="B15" s="6"/>
      <c r="C15" s="9" t="s">
        <v>51</v>
      </c>
      <c r="D15" s="27"/>
      <c r="E15" s="4"/>
      <c r="F15" s="24">
        <f>SUM(F5:F14)</f>
        <v>0</v>
      </c>
    </row>
    <row r="16" spans="2:12" x14ac:dyDescent="0.25">
      <c r="B16" s="6"/>
      <c r="C16" s="9"/>
      <c r="D16" s="16"/>
      <c r="E16" s="4"/>
      <c r="F16" s="4"/>
    </row>
    <row r="17" spans="2:6" ht="15.75" x14ac:dyDescent="0.25">
      <c r="B17" s="12" t="s">
        <v>49</v>
      </c>
      <c r="C17" s="13"/>
      <c r="D17" s="14"/>
      <c r="E17" s="13"/>
      <c r="F17" s="17" t="s">
        <v>46</v>
      </c>
    </row>
    <row r="18" spans="2:6" x14ac:dyDescent="0.25">
      <c r="B18" s="6">
        <v>1</v>
      </c>
      <c r="C18" s="4" t="s">
        <v>20</v>
      </c>
      <c r="D18" s="16">
        <v>800</v>
      </c>
      <c r="E18" s="2"/>
      <c r="F18" s="4">
        <f>+D18*E18</f>
        <v>0</v>
      </c>
    </row>
    <row r="19" spans="2:6" x14ac:dyDescent="0.25">
      <c r="B19" s="6">
        <v>2</v>
      </c>
      <c r="C19" s="4" t="s">
        <v>36</v>
      </c>
      <c r="D19" s="16">
        <v>800</v>
      </c>
      <c r="E19" s="2"/>
      <c r="F19" s="4">
        <f t="shared" si="0"/>
        <v>0</v>
      </c>
    </row>
    <row r="20" spans="2:6" x14ac:dyDescent="0.25">
      <c r="B20" s="6">
        <v>3</v>
      </c>
      <c r="C20" s="4" t="s">
        <v>23</v>
      </c>
      <c r="D20" s="16">
        <v>250</v>
      </c>
      <c r="E20" s="2"/>
      <c r="F20" s="4">
        <f t="shared" si="0"/>
        <v>0</v>
      </c>
    </row>
    <row r="21" spans="2:6" x14ac:dyDescent="0.25">
      <c r="B21" s="6">
        <v>4</v>
      </c>
      <c r="C21" s="4" t="s">
        <v>19</v>
      </c>
      <c r="D21" s="16">
        <v>50</v>
      </c>
      <c r="E21" s="2"/>
      <c r="F21" s="4">
        <f t="shared" si="0"/>
        <v>0</v>
      </c>
    </row>
    <row r="22" spans="2:6" x14ac:dyDescent="0.25">
      <c r="B22" s="6">
        <v>5</v>
      </c>
      <c r="C22" s="4" t="s">
        <v>21</v>
      </c>
      <c r="D22" s="16">
        <v>1000</v>
      </c>
      <c r="E22" s="2"/>
      <c r="F22" s="4">
        <f t="shared" si="0"/>
        <v>0</v>
      </c>
    </row>
    <row r="23" spans="2:6" x14ac:dyDescent="0.25">
      <c r="B23" s="6">
        <v>6</v>
      </c>
      <c r="C23" s="4" t="s">
        <v>29</v>
      </c>
      <c r="D23" s="16">
        <v>4000</v>
      </c>
      <c r="E23" s="2"/>
      <c r="F23" s="4">
        <f t="shared" si="0"/>
        <v>0</v>
      </c>
    </row>
    <row r="24" spans="2:6" x14ac:dyDescent="0.25">
      <c r="B24" s="6">
        <v>7</v>
      </c>
      <c r="C24" s="4" t="s">
        <v>28</v>
      </c>
      <c r="D24" s="16">
        <v>800</v>
      </c>
      <c r="E24" s="2"/>
      <c r="F24" s="4">
        <f t="shared" si="0"/>
        <v>0</v>
      </c>
    </row>
    <row r="25" spans="2:6" x14ac:dyDescent="0.25">
      <c r="B25" s="6">
        <v>8</v>
      </c>
      <c r="C25" s="4" t="s">
        <v>30</v>
      </c>
      <c r="D25" s="16">
        <v>1500</v>
      </c>
      <c r="E25" s="2"/>
      <c r="F25" s="4">
        <f t="shared" si="0"/>
        <v>0</v>
      </c>
    </row>
    <row r="26" spans="2:6" x14ac:dyDescent="0.25">
      <c r="B26" s="6">
        <v>9</v>
      </c>
      <c r="C26" s="4" t="s">
        <v>31</v>
      </c>
      <c r="D26" s="16">
        <v>800</v>
      </c>
      <c r="E26" s="2"/>
      <c r="F26" s="4">
        <f>+D26*E26</f>
        <v>0</v>
      </c>
    </row>
    <row r="27" spans="2:6" x14ac:dyDescent="0.25">
      <c r="B27" s="6">
        <v>10</v>
      </c>
      <c r="C27" s="4" t="s">
        <v>32</v>
      </c>
      <c r="D27" s="16">
        <v>700</v>
      </c>
      <c r="E27" s="2"/>
      <c r="F27" s="4">
        <f t="shared" si="0"/>
        <v>0</v>
      </c>
    </row>
    <row r="28" spans="2:6" x14ac:dyDescent="0.25">
      <c r="B28" s="6">
        <v>11</v>
      </c>
      <c r="C28" s="4" t="s">
        <v>33</v>
      </c>
      <c r="D28" s="16">
        <v>1500</v>
      </c>
      <c r="E28" s="2"/>
      <c r="F28" s="4">
        <f t="shared" si="0"/>
        <v>0</v>
      </c>
    </row>
    <row r="29" spans="2:6" x14ac:dyDescent="0.25">
      <c r="B29" s="6">
        <v>12</v>
      </c>
      <c r="C29" s="4" t="s">
        <v>35</v>
      </c>
      <c r="D29" s="16">
        <v>600</v>
      </c>
      <c r="E29" s="2"/>
      <c r="F29" s="4">
        <f t="shared" si="0"/>
        <v>0</v>
      </c>
    </row>
    <row r="30" spans="2:6" x14ac:dyDescent="0.25">
      <c r="B30" s="6">
        <v>13</v>
      </c>
      <c r="C30" s="2" t="s">
        <v>27</v>
      </c>
      <c r="D30" s="105"/>
      <c r="E30" s="2"/>
      <c r="F30" s="4"/>
    </row>
    <row r="31" spans="2:6" x14ac:dyDescent="0.25">
      <c r="B31" s="6">
        <v>14</v>
      </c>
      <c r="C31" s="2" t="s">
        <v>27</v>
      </c>
      <c r="D31" s="105"/>
      <c r="E31" s="2"/>
      <c r="F31" s="4"/>
    </row>
    <row r="32" spans="2:6" x14ac:dyDescent="0.25">
      <c r="C32" s="25" t="s">
        <v>48</v>
      </c>
      <c r="F32" s="26">
        <f>SUM(F18:F31)</f>
        <v>0</v>
      </c>
    </row>
  </sheetData>
  <mergeCells count="2">
    <mergeCell ref="B2:F2"/>
    <mergeCell ref="H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6292B-AB4E-4204-8613-1651F052C040}">
  <dimension ref="B2:M18"/>
  <sheetViews>
    <sheetView zoomScaleNormal="100" workbookViewId="0">
      <selection activeCell="M5" sqref="M5"/>
    </sheetView>
  </sheetViews>
  <sheetFormatPr defaultRowHeight="18.75" x14ac:dyDescent="0.3"/>
  <cols>
    <col min="1" max="1" width="3.85546875" style="50" customWidth="1"/>
    <col min="2" max="2" width="6.140625" style="49" customWidth="1"/>
    <col min="3" max="3" width="20.140625" style="50" customWidth="1"/>
    <col min="4" max="4" width="13.28515625" style="50" customWidth="1"/>
    <col min="5" max="5" width="9.140625" style="50" customWidth="1"/>
    <col min="6" max="6" width="16.7109375" style="50" bestFit="1" customWidth="1"/>
    <col min="7" max="7" width="8.28515625" style="99" customWidth="1"/>
    <col min="8" max="8" width="12.140625" style="50" bestFit="1" customWidth="1"/>
    <col min="9" max="9" width="11.140625" style="50" bestFit="1" customWidth="1"/>
    <col min="10" max="10" width="9" style="50" customWidth="1"/>
    <col min="11" max="11" width="9.5703125" style="50" customWidth="1"/>
    <col min="12" max="12" width="10.5703125" style="50" customWidth="1"/>
    <col min="13" max="16384" width="9.140625" style="50"/>
  </cols>
  <sheetData>
    <row r="2" spans="2:13" s="72" customFormat="1" ht="23.25" x14ac:dyDescent="0.35">
      <c r="B2" s="113" t="s">
        <v>14</v>
      </c>
      <c r="C2" s="113"/>
      <c r="D2" s="113"/>
      <c r="F2" s="113" t="s">
        <v>12</v>
      </c>
      <c r="G2" s="113"/>
      <c r="H2" s="113"/>
      <c r="I2" s="113"/>
      <c r="J2" s="113"/>
      <c r="K2" s="113"/>
      <c r="L2" s="113"/>
    </row>
    <row r="3" spans="2:13" x14ac:dyDescent="0.3">
      <c r="B3" s="73" t="s">
        <v>5</v>
      </c>
      <c r="C3" s="74" t="s">
        <v>6</v>
      </c>
      <c r="D3" s="75" t="s">
        <v>7</v>
      </c>
      <c r="F3" s="74" t="s">
        <v>47</v>
      </c>
      <c r="G3" s="76" t="s">
        <v>7</v>
      </c>
      <c r="H3" s="75" t="s">
        <v>77</v>
      </c>
      <c r="I3" s="75" t="s">
        <v>74</v>
      </c>
      <c r="J3" s="75" t="s">
        <v>39</v>
      </c>
      <c r="K3" s="75" t="s">
        <v>15</v>
      </c>
      <c r="L3" s="75" t="s">
        <v>16</v>
      </c>
    </row>
    <row r="4" spans="2:13" s="80" customFormat="1" ht="12" x14ac:dyDescent="0.2">
      <c r="B4" s="77"/>
      <c r="C4" s="78"/>
      <c r="D4" s="79" t="s">
        <v>37</v>
      </c>
      <c r="F4" s="78" t="s">
        <v>11</v>
      </c>
      <c r="G4" s="81" t="s">
        <v>11</v>
      </c>
      <c r="H4" s="79" t="s">
        <v>76</v>
      </c>
      <c r="I4" s="79" t="s">
        <v>75</v>
      </c>
      <c r="J4" s="79" t="s">
        <v>40</v>
      </c>
      <c r="K4" s="46">
        <v>550</v>
      </c>
      <c r="L4" s="79" t="s">
        <v>38</v>
      </c>
    </row>
    <row r="5" spans="2:13" x14ac:dyDescent="0.3">
      <c r="B5" s="82">
        <v>1</v>
      </c>
      <c r="C5" s="83">
        <v>45292</v>
      </c>
      <c r="D5" s="3">
        <v>160</v>
      </c>
      <c r="F5" s="85" t="s">
        <v>9</v>
      </c>
      <c r="G5" s="86">
        <f>MAX(D5:D16)</f>
        <v>530</v>
      </c>
      <c r="H5" s="87">
        <f>G5/30</f>
        <v>17.666666666666668</v>
      </c>
      <c r="I5" s="108">
        <v>4</v>
      </c>
      <c r="J5" s="88">
        <f>H5/I5</f>
        <v>4.416666666666667</v>
      </c>
      <c r="K5" s="89">
        <f>_xlfn.CEILING.MATH(J5*1000/$K$4,1)</f>
        <v>9</v>
      </c>
      <c r="L5" s="89">
        <f>_xlfn.CEILING.MATH(J5,1)</f>
        <v>5</v>
      </c>
    </row>
    <row r="6" spans="2:13" x14ac:dyDescent="0.3">
      <c r="B6" s="82">
        <v>2</v>
      </c>
      <c r="C6" s="83">
        <v>45323</v>
      </c>
      <c r="D6" s="3">
        <v>200</v>
      </c>
      <c r="F6" s="90" t="s">
        <v>8</v>
      </c>
      <c r="G6" s="91">
        <f>AVERAGE(D5:D16)</f>
        <v>250.83333333333334</v>
      </c>
      <c r="H6" s="92">
        <f>G6/30</f>
        <v>8.3611111111111107</v>
      </c>
      <c r="I6" s="106">
        <f>I5</f>
        <v>4</v>
      </c>
      <c r="J6" s="93">
        <f>H6/I6</f>
        <v>2.0902777777777777</v>
      </c>
      <c r="K6" s="94">
        <f t="shared" ref="K6:K7" si="0">_xlfn.CEILING.MATH(J6*1000/$K$4,1)</f>
        <v>4</v>
      </c>
      <c r="L6" s="94">
        <f>_xlfn.CEILING.MATH(J6,1)</f>
        <v>3</v>
      </c>
    </row>
    <row r="7" spans="2:13" x14ac:dyDescent="0.3">
      <c r="B7" s="82">
        <v>3</v>
      </c>
      <c r="C7" s="83">
        <v>45352</v>
      </c>
      <c r="D7" s="3">
        <v>160</v>
      </c>
      <c r="F7" s="84" t="s">
        <v>10</v>
      </c>
      <c r="G7" s="95">
        <f>MIN(D5:D16)</f>
        <v>110</v>
      </c>
      <c r="H7" s="96">
        <f>G7/30</f>
        <v>3.6666666666666665</v>
      </c>
      <c r="I7" s="107">
        <f>I6</f>
        <v>4</v>
      </c>
      <c r="J7" s="97">
        <f>H7/I7</f>
        <v>0.91666666666666663</v>
      </c>
      <c r="K7" s="98">
        <f t="shared" si="0"/>
        <v>2</v>
      </c>
      <c r="L7" s="98">
        <f>_xlfn.CEILING.MATH(J7,1)</f>
        <v>1</v>
      </c>
    </row>
    <row r="8" spans="2:13" x14ac:dyDescent="0.3">
      <c r="B8" s="82">
        <v>4</v>
      </c>
      <c r="C8" s="83">
        <v>45383</v>
      </c>
      <c r="D8" s="3">
        <v>170</v>
      </c>
    </row>
    <row r="9" spans="2:13" x14ac:dyDescent="0.3">
      <c r="B9" s="82">
        <v>5</v>
      </c>
      <c r="C9" s="83">
        <v>45413</v>
      </c>
      <c r="D9" s="3">
        <v>240</v>
      </c>
      <c r="L9" s="100">
        <f>MAX(D5:D16)</f>
        <v>530</v>
      </c>
      <c r="M9" s="100" t="s">
        <v>41</v>
      </c>
    </row>
    <row r="10" spans="2:13" x14ac:dyDescent="0.3">
      <c r="B10" s="82">
        <v>6</v>
      </c>
      <c r="C10" s="83">
        <v>45444</v>
      </c>
      <c r="D10" s="3">
        <v>380</v>
      </c>
      <c r="L10" s="101"/>
      <c r="M10" s="101"/>
    </row>
    <row r="11" spans="2:13" x14ac:dyDescent="0.3">
      <c r="B11" s="82">
        <v>7</v>
      </c>
      <c r="C11" s="83">
        <v>45474</v>
      </c>
      <c r="D11" s="3">
        <v>400</v>
      </c>
      <c r="L11" s="101"/>
      <c r="M11" s="101"/>
    </row>
    <row r="12" spans="2:13" x14ac:dyDescent="0.3">
      <c r="B12" s="82">
        <v>8</v>
      </c>
      <c r="C12" s="83">
        <v>45505</v>
      </c>
      <c r="D12" s="3">
        <v>530</v>
      </c>
      <c r="L12" s="102">
        <f>AVERAGE(D5:D16)</f>
        <v>250.83333333333334</v>
      </c>
      <c r="M12" s="103" t="s">
        <v>43</v>
      </c>
    </row>
    <row r="13" spans="2:13" x14ac:dyDescent="0.3">
      <c r="B13" s="82">
        <v>9</v>
      </c>
      <c r="C13" s="83">
        <v>45536</v>
      </c>
      <c r="D13" s="3">
        <v>370</v>
      </c>
      <c r="F13" s="66"/>
      <c r="L13" s="101"/>
      <c r="M13" s="101"/>
    </row>
    <row r="14" spans="2:13" x14ac:dyDescent="0.3">
      <c r="B14" s="82">
        <v>10</v>
      </c>
      <c r="C14" s="83">
        <v>45566</v>
      </c>
      <c r="D14" s="3">
        <v>170</v>
      </c>
      <c r="L14" s="101"/>
      <c r="M14" s="101"/>
    </row>
    <row r="15" spans="2:13" x14ac:dyDescent="0.3">
      <c r="B15" s="82">
        <v>11</v>
      </c>
      <c r="C15" s="83">
        <v>45597</v>
      </c>
      <c r="D15" s="3">
        <v>120</v>
      </c>
      <c r="L15" s="101">
        <f>MIN(D5:D16)</f>
        <v>110</v>
      </c>
      <c r="M15" s="101" t="s">
        <v>42</v>
      </c>
    </row>
    <row r="16" spans="2:13" x14ac:dyDescent="0.3">
      <c r="B16" s="82">
        <v>12</v>
      </c>
      <c r="C16" s="83">
        <v>45627</v>
      </c>
      <c r="D16" s="3">
        <v>110</v>
      </c>
    </row>
    <row r="17" spans="2:4" ht="7.5" customHeight="1" x14ac:dyDescent="0.3"/>
    <row r="18" spans="2:4" x14ac:dyDescent="0.3">
      <c r="B18" s="66" t="s">
        <v>13</v>
      </c>
      <c r="D18" s="104">
        <f>SUM(D5:D16)</f>
        <v>3010</v>
      </c>
    </row>
  </sheetData>
  <mergeCells count="2">
    <mergeCell ref="B2:D2"/>
    <mergeCell ref="F2:L2"/>
  </mergeCells>
  <phoneticPr fontId="2" type="noConversion"/>
  <conditionalFormatting sqref="D5:D16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A771F-72DC-4DC4-A24D-CACD8932171D}">
  <dimension ref="B2:H11"/>
  <sheetViews>
    <sheetView workbookViewId="0">
      <selection activeCell="I11" sqref="I11"/>
    </sheetView>
  </sheetViews>
  <sheetFormatPr defaultRowHeight="15" x14ac:dyDescent="0.25"/>
  <cols>
    <col min="1" max="2" width="9.140625" style="5"/>
    <col min="3" max="3" width="10.140625" style="5" customWidth="1"/>
    <col min="4" max="4" width="3.42578125" style="5" customWidth="1"/>
    <col min="5" max="5" width="9.7109375" style="5" customWidth="1"/>
    <col min="6" max="6" width="2.5703125" style="5" customWidth="1"/>
    <col min="7" max="7" width="14.28515625" style="5" customWidth="1"/>
    <col min="8" max="16384" width="9.140625" style="5"/>
  </cols>
  <sheetData>
    <row r="2" spans="2:8" ht="21" x14ac:dyDescent="0.25">
      <c r="B2" s="121" t="s">
        <v>92</v>
      </c>
      <c r="C2" s="121"/>
      <c r="D2" s="121"/>
      <c r="E2" s="121"/>
      <c r="F2" s="121"/>
      <c r="G2" s="121"/>
      <c r="H2" s="121"/>
    </row>
    <row r="4" spans="2:8" x14ac:dyDescent="0.25">
      <c r="E4" s="125" t="s">
        <v>93</v>
      </c>
    </row>
    <row r="5" spans="2:8" s="120" customFormat="1" ht="21" x14ac:dyDescent="0.35">
      <c r="C5" s="119" t="s">
        <v>95</v>
      </c>
      <c r="D5" s="122" t="s">
        <v>94</v>
      </c>
      <c r="E5" s="120" t="s">
        <v>96</v>
      </c>
      <c r="F5" s="123" t="s">
        <v>97</v>
      </c>
      <c r="G5" s="119" t="s">
        <v>1</v>
      </c>
    </row>
    <row r="6" spans="2:8" s="120" customFormat="1" ht="21" x14ac:dyDescent="0.35">
      <c r="D6" s="122"/>
      <c r="F6" s="123"/>
      <c r="G6" s="119"/>
    </row>
    <row r="7" spans="2:8" x14ac:dyDescent="0.25">
      <c r="E7" s="125" t="s">
        <v>98</v>
      </c>
    </row>
    <row r="8" spans="2:8" s="120" customFormat="1" ht="21" x14ac:dyDescent="0.35">
      <c r="C8" s="124">
        <v>10</v>
      </c>
      <c r="D8" s="122" t="s">
        <v>94</v>
      </c>
      <c r="E8" s="124">
        <v>220</v>
      </c>
      <c r="F8" s="123" t="s">
        <v>97</v>
      </c>
      <c r="G8" s="126">
        <f>C8*E8</f>
        <v>2200</v>
      </c>
    </row>
    <row r="11" spans="2:8" ht="31.5" x14ac:dyDescent="0.5">
      <c r="E11" s="127">
        <f>G8/1000</f>
        <v>2.2000000000000002</v>
      </c>
      <c r="F11" s="5" t="s">
        <v>38</v>
      </c>
    </row>
  </sheetData>
  <mergeCells count="1">
    <mergeCell ref="B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9A051-27B9-4172-B52A-B0CC325F5D99}">
  <dimension ref="B2:I19"/>
  <sheetViews>
    <sheetView zoomScale="120" zoomScaleNormal="120" workbookViewId="0">
      <selection activeCell="J8" sqref="J8"/>
    </sheetView>
  </sheetViews>
  <sheetFormatPr defaultRowHeight="15.75" x14ac:dyDescent="0.25"/>
  <cols>
    <col min="1" max="1" width="2.7109375" style="48" customWidth="1"/>
    <col min="2" max="2" width="6.140625" style="47" customWidth="1"/>
    <col min="3" max="3" width="22.7109375" style="48" bestFit="1" customWidth="1"/>
    <col min="4" max="4" width="16.7109375" style="48" customWidth="1"/>
    <col min="5" max="5" width="9.140625" style="47"/>
    <col min="6" max="6" width="11.140625" style="47" bestFit="1" customWidth="1"/>
    <col min="7" max="7" width="12.85546875" style="64" customWidth="1"/>
    <col min="8" max="8" width="15.140625" style="65" customWidth="1"/>
    <col min="9" max="16384" width="9.140625" style="48"/>
  </cols>
  <sheetData>
    <row r="2" spans="2:9" ht="21" x14ac:dyDescent="0.35">
      <c r="B2" s="114" t="s">
        <v>64</v>
      </c>
      <c r="C2" s="114"/>
      <c r="D2" s="114"/>
      <c r="E2" s="114"/>
      <c r="F2" s="114"/>
      <c r="G2" s="114"/>
      <c r="H2" s="114"/>
    </row>
    <row r="3" spans="2:9" ht="9" customHeight="1" x14ac:dyDescent="0.25"/>
    <row r="4" spans="2:9" x14ac:dyDescent="0.25">
      <c r="B4" s="56" t="s">
        <v>56</v>
      </c>
      <c r="C4" s="57" t="s">
        <v>0</v>
      </c>
      <c r="D4" s="71" t="s">
        <v>53</v>
      </c>
      <c r="E4" s="59" t="s">
        <v>2</v>
      </c>
      <c r="F4" s="58" t="s">
        <v>66</v>
      </c>
      <c r="G4" s="60" t="s">
        <v>65</v>
      </c>
      <c r="H4" s="61" t="s">
        <v>59</v>
      </c>
    </row>
    <row r="5" spans="2:9" x14ac:dyDescent="0.25">
      <c r="B5" s="51">
        <v>1</v>
      </c>
      <c r="C5" s="52" t="s">
        <v>60</v>
      </c>
      <c r="D5" s="52"/>
      <c r="E5" s="53">
        <f>'Units to KW Calculator'!K6</f>
        <v>4</v>
      </c>
      <c r="F5" s="70">
        <f>'Units to KW Calculator'!J6</f>
        <v>2.0902777777777777</v>
      </c>
      <c r="G5" s="62">
        <v>35</v>
      </c>
      <c r="H5" s="63">
        <f>F5*1000*G5</f>
        <v>73159.722222222219</v>
      </c>
      <c r="I5" s="110" t="s">
        <v>82</v>
      </c>
    </row>
    <row r="6" spans="2:9" x14ac:dyDescent="0.25">
      <c r="B6" s="51">
        <v>2</v>
      </c>
      <c r="C6" s="52" t="s">
        <v>78</v>
      </c>
      <c r="D6" s="52" t="s">
        <v>72</v>
      </c>
      <c r="E6" s="53">
        <v>1</v>
      </c>
      <c r="F6" s="55"/>
      <c r="G6" s="62"/>
      <c r="H6" s="63">
        <f>F6*1000*G6</f>
        <v>0</v>
      </c>
    </row>
    <row r="7" spans="2:9" x14ac:dyDescent="0.25">
      <c r="B7" s="51">
        <v>3</v>
      </c>
      <c r="C7" s="52" t="s">
        <v>16</v>
      </c>
      <c r="D7" s="52"/>
      <c r="E7" s="53">
        <v>1</v>
      </c>
      <c r="F7" s="109">
        <f>'Units to KW Calculator'!L6</f>
        <v>3</v>
      </c>
      <c r="G7" s="62"/>
      <c r="H7" s="63">
        <f>E7*G7</f>
        <v>0</v>
      </c>
    </row>
    <row r="8" spans="2:9" x14ac:dyDescent="0.25">
      <c r="B8" s="51">
        <v>4</v>
      </c>
      <c r="C8" s="52" t="s">
        <v>61</v>
      </c>
      <c r="D8" s="52"/>
      <c r="E8" s="53">
        <v>1</v>
      </c>
      <c r="F8" s="54"/>
      <c r="G8" s="62"/>
      <c r="H8" s="63">
        <f>E8*G8</f>
        <v>0</v>
      </c>
    </row>
    <row r="9" spans="2:9" x14ac:dyDescent="0.25">
      <c r="B9" s="51">
        <v>5</v>
      </c>
      <c r="C9" s="52" t="s">
        <v>67</v>
      </c>
      <c r="D9" s="52"/>
      <c r="E9" s="53">
        <v>1</v>
      </c>
      <c r="F9" s="54"/>
      <c r="G9" s="62">
        <v>150000</v>
      </c>
      <c r="H9" s="63">
        <f>E9*G9</f>
        <v>150000</v>
      </c>
    </row>
    <row r="10" spans="2:9" x14ac:dyDescent="0.25">
      <c r="B10" s="51">
        <v>6</v>
      </c>
      <c r="C10" s="52" t="s">
        <v>73</v>
      </c>
      <c r="D10" s="52"/>
      <c r="E10" s="53">
        <v>1</v>
      </c>
      <c r="F10" s="54"/>
      <c r="G10" s="62"/>
      <c r="H10" s="63"/>
    </row>
    <row r="11" spans="2:9" x14ac:dyDescent="0.25">
      <c r="B11" s="51">
        <v>7</v>
      </c>
      <c r="C11" s="52" t="s">
        <v>80</v>
      </c>
      <c r="D11" s="52"/>
      <c r="E11" s="53">
        <v>1</v>
      </c>
      <c r="F11" s="54"/>
      <c r="G11" s="62"/>
      <c r="H11" s="63"/>
    </row>
    <row r="12" spans="2:9" x14ac:dyDescent="0.25">
      <c r="B12" s="51">
        <v>8</v>
      </c>
      <c r="C12" s="52" t="s">
        <v>71</v>
      </c>
      <c r="D12" s="52"/>
      <c r="E12" s="51"/>
      <c r="F12" s="54"/>
      <c r="G12" s="62"/>
      <c r="H12" s="63">
        <f>E12*G12</f>
        <v>0</v>
      </c>
    </row>
    <row r="13" spans="2:9" x14ac:dyDescent="0.25">
      <c r="B13" s="51">
        <v>9</v>
      </c>
      <c r="C13" s="52" t="s">
        <v>81</v>
      </c>
      <c r="D13" s="52"/>
      <c r="E13" s="51"/>
      <c r="F13" s="54"/>
      <c r="G13" s="62"/>
      <c r="H13" s="63"/>
    </row>
    <row r="14" spans="2:9" x14ac:dyDescent="0.25">
      <c r="B14" s="51">
        <v>10</v>
      </c>
      <c r="C14" s="52" t="s">
        <v>70</v>
      </c>
      <c r="D14" s="52"/>
      <c r="E14" s="51"/>
      <c r="F14" s="54"/>
      <c r="G14" s="62"/>
      <c r="H14" s="63"/>
    </row>
    <row r="15" spans="2:9" x14ac:dyDescent="0.25">
      <c r="B15" s="51">
        <v>11</v>
      </c>
      <c r="C15" s="52" t="s">
        <v>79</v>
      </c>
      <c r="D15" s="52"/>
      <c r="E15" s="51"/>
      <c r="F15" s="54"/>
      <c r="G15" s="62"/>
      <c r="H15" s="63"/>
    </row>
    <row r="16" spans="2:9" x14ac:dyDescent="0.25">
      <c r="B16" s="51">
        <v>12</v>
      </c>
      <c r="C16" s="52" t="s">
        <v>62</v>
      </c>
      <c r="D16" s="52"/>
      <c r="E16" s="51"/>
      <c r="F16" s="54"/>
      <c r="G16" s="62"/>
      <c r="H16" s="63">
        <f>E16*G16</f>
        <v>0</v>
      </c>
    </row>
    <row r="17" spans="2:8" x14ac:dyDescent="0.25">
      <c r="B17" s="51">
        <v>13</v>
      </c>
      <c r="C17" s="52" t="s">
        <v>63</v>
      </c>
      <c r="D17" s="52"/>
      <c r="E17" s="51"/>
      <c r="F17" s="54"/>
      <c r="G17" s="62"/>
      <c r="H17" s="63">
        <f>E17*G17</f>
        <v>0</v>
      </c>
    </row>
    <row r="18" spans="2:8" x14ac:dyDescent="0.25">
      <c r="B18" s="51">
        <v>14</v>
      </c>
      <c r="C18" s="52" t="s">
        <v>69</v>
      </c>
      <c r="D18" s="52"/>
      <c r="E18" s="51"/>
      <c r="F18" s="54"/>
      <c r="G18" s="62"/>
      <c r="H18" s="63">
        <f>E18*G18</f>
        <v>0</v>
      </c>
    </row>
    <row r="19" spans="2:8" s="50" customFormat="1" ht="18.75" x14ac:dyDescent="0.3">
      <c r="B19" s="49"/>
      <c r="C19" s="66" t="s">
        <v>68</v>
      </c>
      <c r="D19" s="66"/>
      <c r="E19" s="67"/>
      <c r="F19" s="67"/>
      <c r="G19" s="68"/>
      <c r="H19" s="69">
        <f>SUM(H5:H18)</f>
        <v>223159.72222222222</v>
      </c>
    </row>
  </sheetData>
  <mergeCells count="1">
    <mergeCell ref="B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79D5-3677-4031-9057-5BFB7AF36B2F}">
  <dimension ref="B2:H18"/>
  <sheetViews>
    <sheetView zoomScaleNormal="100" workbookViewId="0">
      <selection activeCell="L10" sqref="L10"/>
    </sheetView>
  </sheetViews>
  <sheetFormatPr defaultRowHeight="15" x14ac:dyDescent="0.25"/>
  <cols>
    <col min="1" max="16384" width="9.140625" style="5"/>
  </cols>
  <sheetData>
    <row r="2" spans="2:8" x14ac:dyDescent="0.25">
      <c r="B2" s="115"/>
      <c r="C2" s="115"/>
      <c r="D2" s="115"/>
      <c r="E2" s="115"/>
      <c r="F2" s="115"/>
      <c r="G2" s="115"/>
      <c r="H2" s="115"/>
    </row>
    <row r="3" spans="2:8" x14ac:dyDescent="0.25">
      <c r="B3" s="115"/>
      <c r="C3" s="115"/>
      <c r="D3" s="115"/>
      <c r="E3" s="115"/>
      <c r="F3" s="115"/>
      <c r="G3" s="115"/>
      <c r="H3" s="115"/>
    </row>
    <row r="4" spans="2:8" x14ac:dyDescent="0.25">
      <c r="B4" s="115"/>
      <c r="C4" s="115"/>
      <c r="D4" s="115"/>
      <c r="E4" s="115"/>
      <c r="F4" s="115"/>
      <c r="G4" s="115"/>
      <c r="H4" s="115"/>
    </row>
    <row r="5" spans="2:8" x14ac:dyDescent="0.25">
      <c r="B5" s="115"/>
      <c r="C5" s="115"/>
      <c r="D5" s="115"/>
      <c r="E5" s="115"/>
      <c r="F5" s="115"/>
      <c r="G5" s="115"/>
      <c r="H5" s="115"/>
    </row>
    <row r="6" spans="2:8" x14ac:dyDescent="0.25">
      <c r="B6" s="115"/>
      <c r="C6" s="115"/>
      <c r="D6" s="115"/>
      <c r="E6" s="115"/>
      <c r="F6" s="115"/>
      <c r="G6" s="115"/>
      <c r="H6" s="115"/>
    </row>
    <row r="7" spans="2:8" x14ac:dyDescent="0.25">
      <c r="B7" s="115"/>
      <c r="C7" s="115"/>
      <c r="D7" s="115"/>
      <c r="E7" s="115"/>
      <c r="F7" s="115"/>
      <c r="G7" s="115"/>
      <c r="H7" s="115"/>
    </row>
    <row r="8" spans="2:8" x14ac:dyDescent="0.25">
      <c r="B8" s="115"/>
      <c r="C8" s="115"/>
      <c r="D8" s="115"/>
      <c r="E8" s="115"/>
      <c r="F8" s="115"/>
      <c r="G8" s="115"/>
      <c r="H8" s="115"/>
    </row>
    <row r="9" spans="2:8" ht="23.25" x14ac:dyDescent="0.35">
      <c r="B9" s="115"/>
      <c r="C9" s="116" t="s">
        <v>83</v>
      </c>
      <c r="D9" s="116"/>
      <c r="E9" s="116"/>
      <c r="F9" s="116"/>
      <c r="G9" s="116"/>
      <c r="H9" s="115"/>
    </row>
    <row r="10" spans="2:8" ht="37.5" customHeight="1" x14ac:dyDescent="0.25">
      <c r="B10" s="118" t="s">
        <v>91</v>
      </c>
      <c r="C10" s="118"/>
      <c r="D10" s="118"/>
      <c r="E10" s="118"/>
      <c r="F10" s="118"/>
      <c r="G10" s="118"/>
      <c r="H10" s="118"/>
    </row>
    <row r="11" spans="2:8" ht="18.75" customHeight="1" x14ac:dyDescent="0.25">
      <c r="B11" s="115"/>
      <c r="C11" s="115"/>
      <c r="D11" s="117" t="s">
        <v>84</v>
      </c>
      <c r="E11" s="115"/>
      <c r="F11" s="115"/>
      <c r="G11" s="115"/>
      <c r="H11" s="115"/>
    </row>
    <row r="12" spans="2:8" ht="18.75" customHeight="1" x14ac:dyDescent="0.25">
      <c r="B12" s="115"/>
      <c r="C12" s="115"/>
      <c r="D12" s="117" t="s">
        <v>85</v>
      </c>
      <c r="E12" s="115"/>
      <c r="F12" s="115"/>
      <c r="G12" s="115"/>
      <c r="H12" s="115"/>
    </row>
    <row r="13" spans="2:8" ht="18.75" customHeight="1" x14ac:dyDescent="0.25">
      <c r="B13" s="115"/>
      <c r="C13" s="115"/>
      <c r="D13" s="117" t="s">
        <v>86</v>
      </c>
      <c r="E13" s="115"/>
      <c r="F13" s="115"/>
      <c r="G13" s="115"/>
      <c r="H13" s="115"/>
    </row>
    <row r="14" spans="2:8" ht="18.75" customHeight="1" x14ac:dyDescent="0.25">
      <c r="B14" s="115"/>
      <c r="C14" s="115"/>
      <c r="D14" s="117" t="s">
        <v>88</v>
      </c>
      <c r="E14" s="115"/>
      <c r="F14" s="115"/>
      <c r="G14" s="115"/>
      <c r="H14" s="115"/>
    </row>
    <row r="15" spans="2:8" ht="18.75" customHeight="1" x14ac:dyDescent="0.25">
      <c r="B15" s="115"/>
      <c r="C15" s="115"/>
      <c r="D15" s="117" t="s">
        <v>87</v>
      </c>
      <c r="E15" s="115"/>
      <c r="F15" s="115"/>
      <c r="G15" s="115"/>
      <c r="H15" s="115"/>
    </row>
    <row r="16" spans="2:8" ht="18.75" customHeight="1" x14ac:dyDescent="0.25">
      <c r="B16" s="115"/>
      <c r="C16" s="115"/>
      <c r="D16" s="117" t="s">
        <v>89</v>
      </c>
      <c r="E16" s="115"/>
      <c r="F16" s="115"/>
      <c r="G16" s="115"/>
      <c r="H16" s="115"/>
    </row>
    <row r="17" spans="2:8" ht="18.75" customHeight="1" x14ac:dyDescent="0.25">
      <c r="B17" s="115"/>
      <c r="C17" s="115"/>
      <c r="D17" s="117" t="s">
        <v>90</v>
      </c>
      <c r="E17" s="115"/>
      <c r="F17" s="115"/>
      <c r="G17" s="115"/>
      <c r="H17" s="115"/>
    </row>
    <row r="18" spans="2:8" ht="18.75" customHeight="1" x14ac:dyDescent="0.25">
      <c r="B18" s="115"/>
      <c r="C18" s="115"/>
      <c r="D18" s="115"/>
      <c r="E18" s="115"/>
      <c r="F18" s="115"/>
      <c r="G18" s="115"/>
      <c r="H18" s="115"/>
    </row>
  </sheetData>
  <mergeCells count="2">
    <mergeCell ref="C9:G9"/>
    <mergeCell ref="B10:H10"/>
  </mergeCells>
  <hyperlinks>
    <hyperlink ref="D11" r:id="rId1" xr:uid="{C14E44FD-7609-4504-B599-F00630A92663}"/>
    <hyperlink ref="D12" r:id="rId2" xr:uid="{61FD2739-173D-47F2-BEC3-0C7A5923F33A}"/>
    <hyperlink ref="D13" r:id="rId3" xr:uid="{AD4A70CF-FC21-4BD4-BCDC-A99549DFBA34}"/>
    <hyperlink ref="D14" r:id="rId4" xr:uid="{D07E2CC9-EFB1-461F-9A5B-81FA8E3C8D1D}"/>
    <hyperlink ref="D15" r:id="rId5" xr:uid="{6D7FA418-6DB4-45C2-9749-6454FB6304EA}"/>
    <hyperlink ref="D16" r:id="rId6" xr:uid="{99859B54-5F79-4BEA-8166-A090D1AD0F4C}"/>
    <hyperlink ref="D17" r:id="rId7" xr:uid="{D0BCF1D6-6A7F-46D6-8BC4-8E715905B30E}"/>
  </hyperlinks>
  <pageMargins left="0.7" right="0.7" top="0.75" bottom="0.75" header="0.3" footer="0.3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Load Calculator</vt:lpstr>
      <vt:lpstr>Units to KW Calculator</vt:lpstr>
      <vt:lpstr>Amp to Watt Calculator</vt:lpstr>
      <vt:lpstr>Cost Calculator</vt:lpstr>
      <vt:lpstr>Credits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Siddique-ur-Rahman Khurram</dc:creator>
  <cp:lastModifiedBy>Siddique-ur-Rahman Khurram</cp:lastModifiedBy>
  <dcterms:created xsi:type="dcterms:W3CDTF">2024-04-27T11:24:27Z</dcterms:created>
  <dcterms:modified xsi:type="dcterms:W3CDTF">2024-05-01T06:55:45Z</dcterms:modified>
</cp:coreProperties>
</file>